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Contr x Real (2019)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<sst xmlns="http://schemas.openxmlformats.org/spreadsheetml/2006/main" count="43" uniqueCount="28">
  <si>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Clínica Médica</t>
  </si>
  <si>
    <t>Clínica Cirúrgica</t>
  </si>
  <si>
    <t>Obstetrícia</t>
  </si>
  <si>
    <t>Pediatria</t>
  </si>
  <si>
    <t>Psiquiatria</t>
  </si>
  <si>
    <t>Total</t>
  </si>
  <si>
    <t>Primeiras Consultas</t>
  </si>
  <si>
    <t>Consultas Subsequentes</t>
  </si>
  <si>
    <t>Cirurgias Ambulatoriais</t>
  </si>
  <si>
    <t>SADT Externo</t>
  </si>
  <si>
    <t>Contratada</t>
  </si>
  <si>
    <t>Realizada</t>
  </si>
  <si>
    <t>Saídas Hospitalares</t>
  </si>
  <si>
    <t>Porcentagem (%)</t>
  </si>
  <si>
    <t>Pronto Atendimento</t>
  </si>
  <si>
    <t>Colonoscopia</t>
  </si>
  <si>
    <t>Atendimento Ambulatorial</t>
  </si>
  <si>
    <t>Contratado X Realizado</t>
  </si>
  <si>
    <t>Consultas de Urgência/Emergência</t>
  </si>
  <si>
    <t>Atendimento Domiciliar</t>
  </si>
  <si>
    <t>Tomografia</t>
  </si>
  <si>
    <t>CONTRATO DE GESTÃO HMVJS</t>
  </si>
  <si>
    <t>Melhor em Casa</t>
  </si>
  <si>
    <t>Atividade Cirurgica</t>
  </si>
  <si>
    <t xml:space="preserve">Ultrassonografia  </t>
  </si>
  <si>
    <t>Hospital-Dia + Eletivas (Projeto Cirurgia Ampliada)</t>
  </si>
  <si>
    <t>Fonte: Relatório Websaass - Plataforma Prestação de Contas SMS</t>
  </si>
  <si>
    <t>Periodo: Janeiro a Novembro 2019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</si>
</sst>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color indexed="63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54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54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 style="medium">
        <color indexed="54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medium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medium">
        <color theme="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20" fillId="16" borderId="10" xfId="0" applyFont="1" applyFill="1" applyBorder="1" applyAlignment="1">
      <alignment horizontal="left" vertical="top" wrapText="1" indent="2"/>
    </xf>
    <xf numFmtId="0" fontId="20" fillId="16" borderId="11" xfId="0" applyFont="1" applyFill="1" applyBorder="1" applyAlignment="1">
      <alignment vertical="top" wrapText="1" indent="2"/>
    </xf>
    <xf numFmtId="0" fontId="21" fillId="24" borderId="10" xfId="0" applyFont="1" applyFill="1" applyBorder="1" applyAlignment="1">
      <alignment vertical="top" wrapText="1" indent="2"/>
    </xf>
    <xf numFmtId="2" fontId="0" fillId="0" borderId="0" xfId="0" applyNumberFormat="1" applyFill="1" applyAlignment="1">
      <alignment/>
    </xf>
    <xf numFmtId="0" fontId="21" fillId="16" borderId="10" xfId="0" applyFont="1" applyFill="1" applyBorder="1" applyAlignment="1">
      <alignment vertical="top" wrapText="1" indent="2"/>
    </xf>
    <xf numFmtId="0" fontId="21" fillId="16" borderId="12" xfId="0" applyFont="1" applyFill="1" applyBorder="1" applyAlignment="1">
      <alignment horizontal="center" vertical="top" wrapText="1"/>
    </xf>
    <xf numFmtId="2" fontId="0" fillId="0" borderId="11" xfId="0" applyNumberFormat="1" applyBorder="1" applyAlignment="1">
      <alignment horizontal="center"/>
    </xf>
    <xf numFmtId="2" fontId="0" fillId="16" borderId="11" xfId="0" applyNumberFormat="1" applyFill="1" applyBorder="1" applyAlignment="1">
      <alignment horizontal="center"/>
    </xf>
    <xf numFmtId="2" fontId="0" fillId="16" borderId="13" xfId="0" applyNumberFormat="1" applyFill="1" applyBorder="1" applyAlignment="1">
      <alignment horizontal="center"/>
    </xf>
    <xf numFmtId="3" fontId="21" fillId="16" borderId="14" xfId="0" applyNumberFormat="1" applyFont="1" applyFill="1" applyBorder="1" applyAlignment="1">
      <alignment horizontal="center" vertical="top"/>
    </xf>
    <xf numFmtId="3" fontId="21" fillId="0" borderId="14" xfId="0" applyNumberFormat="1" applyFont="1" applyFill="1" applyBorder="1" applyAlignment="1">
      <alignment horizontal="center" vertical="top"/>
    </xf>
    <xf numFmtId="0" fontId="21" fillId="0" borderId="12" xfId="0" applyFont="1" applyFill="1" applyBorder="1" applyAlignment="1">
      <alignment vertical="top" wrapText="1" indent="2"/>
    </xf>
    <xf numFmtId="0" fontId="21" fillId="0" borderId="15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2" fontId="0" fillId="0" borderId="13" xfId="0" applyNumberFormat="1" applyFill="1" applyBorder="1" applyAlignment="1">
      <alignment horizontal="center"/>
    </xf>
    <xf numFmtId="0" fontId="21" fillId="16" borderId="17" xfId="0" applyFont="1" applyFill="1" applyBorder="1" applyAlignment="1">
      <alignment horizontal="left" vertical="top" wrapText="1" indent="2"/>
    </xf>
    <xf numFmtId="0" fontId="21" fillId="16" borderId="18" xfId="0" applyFont="1" applyFill="1" applyBorder="1" applyAlignment="1">
      <alignment vertical="top" wrapText="1" indent="2"/>
    </xf>
    <xf numFmtId="0" fontId="21" fillId="16" borderId="19" xfId="0" applyFont="1" applyFill="1" applyBorder="1" applyAlignment="1">
      <alignment horizontal="center" vertical="top" wrapText="1"/>
    </xf>
    <xf numFmtId="0" fontId="21" fillId="16" borderId="20" xfId="0" applyFont="1" applyFill="1" applyBorder="1" applyAlignment="1">
      <alignment horizontal="center" vertical="top" wrapText="1"/>
    </xf>
    <xf numFmtId="3" fontId="21" fillId="0" borderId="15" xfId="0" applyNumberFormat="1" applyFont="1" applyFill="1" applyBorder="1" applyAlignment="1">
      <alignment horizontal="center" vertical="top" wrapText="1"/>
    </xf>
    <xf numFmtId="3" fontId="21" fillId="0" borderId="16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 indent="2"/>
    </xf>
    <xf numFmtId="0" fontId="20" fillId="16" borderId="21" xfId="0" applyFont="1" applyFill="1" applyBorder="1" applyAlignment="1">
      <alignment horizontal="center" vertical="top" wrapText="1"/>
    </xf>
    <xf numFmtId="0" fontId="20" fillId="16" borderId="22" xfId="0" applyFont="1" applyFill="1" applyBorder="1" applyAlignment="1">
      <alignment vertical="top" wrapText="1" indent="2"/>
    </xf>
    <xf numFmtId="0" fontId="20" fillId="16" borderId="23" xfId="0" applyFont="1" applyFill="1" applyBorder="1" applyAlignment="1">
      <alignment horizontal="center" vertical="top" wrapText="1"/>
    </xf>
    <xf numFmtId="0" fontId="20" fillId="16" borderId="24" xfId="0" applyFont="1" applyFill="1" applyBorder="1" applyAlignment="1">
      <alignment horizontal="left" vertical="top" wrapText="1" indent="2"/>
    </xf>
    <xf numFmtId="0" fontId="21" fillId="24" borderId="25" xfId="0" applyFont="1" applyFill="1" applyBorder="1" applyAlignment="1">
      <alignment vertical="top" wrapText="1" indent="2"/>
    </xf>
    <xf numFmtId="0" fontId="21" fillId="16" borderId="25" xfId="0" applyFont="1" applyFill="1" applyBorder="1" applyAlignment="1">
      <alignment vertical="top" wrapText="1" indent="2"/>
    </xf>
    <xf numFmtId="3" fontId="21" fillId="0" borderId="0" xfId="0" applyNumberFormat="1" applyFont="1" applyFill="1" applyBorder="1" applyAlignment="1">
      <alignment horizontal="center" vertical="top"/>
    </xf>
    <xf numFmtId="2" fontId="0" fillId="0" borderId="11" xfId="0" applyNumberFormat="1" applyFill="1" applyBorder="1" applyAlignment="1">
      <alignment horizontal="center"/>
    </xf>
    <xf numFmtId="3" fontId="21" fillId="16" borderId="0" xfId="0" applyNumberFormat="1" applyFont="1" applyFill="1" applyBorder="1" applyAlignment="1">
      <alignment horizontal="center" vertical="top"/>
    </xf>
    <xf numFmtId="0" fontId="20" fillId="16" borderId="26" xfId="0" applyFont="1" applyFill="1" applyBorder="1" applyAlignment="1">
      <alignment horizontal="center" vertical="top" wrapText="1"/>
    </xf>
    <xf numFmtId="0" fontId="20" fillId="16" borderId="27" xfId="0" applyFont="1" applyFill="1" applyBorder="1" applyAlignment="1">
      <alignment horizontal="center" vertical="top" wrapText="1"/>
    </xf>
    <xf numFmtId="3" fontId="21" fillId="16" borderId="28" xfId="0" applyNumberFormat="1" applyFont="1" applyFill="1" applyBorder="1" applyAlignment="1">
      <alignment horizontal="center" vertical="top" wrapText="1"/>
    </xf>
    <xf numFmtId="3" fontId="21" fillId="16" borderId="29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left" vertical="top"/>
    </xf>
    <xf numFmtId="3" fontId="21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 indent="2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horizontal="left"/>
    </xf>
    <xf numFmtId="0" fontId="21" fillId="16" borderId="14" xfId="0" applyFont="1" applyFill="1" applyBorder="1" applyAlignment="1">
      <alignment horizontal="center" vertical="top" wrapText="1"/>
    </xf>
    <xf numFmtId="3" fontId="21" fillId="24" borderId="15" xfId="0" applyNumberFormat="1" applyFont="1" applyFill="1" applyBorder="1" applyAlignment="1">
      <alignment horizontal="center" vertical="top" wrapText="1"/>
    </xf>
    <xf numFmtId="3" fontId="21" fillId="24" borderId="16" xfId="0" applyNumberFormat="1" applyFont="1" applyFill="1" applyBorder="1" applyAlignment="1">
      <alignment horizontal="center" vertical="top" wrapText="1"/>
    </xf>
    <xf numFmtId="2" fontId="0" fillId="24" borderId="13" xfId="0" applyNumberFormat="1" applyFill="1" applyBorder="1" applyAlignment="1">
      <alignment horizontal="center"/>
    </xf>
    <xf numFmtId="0" fontId="21" fillId="16" borderId="0" xfId="0" applyFont="1" applyFill="1" applyBorder="1" applyAlignment="1">
      <alignment horizontal="center" vertical="top" wrapText="1"/>
    </xf>
    <xf numFmtId="0" fontId="21" fillId="24" borderId="0" xfId="0" applyFont="1" applyFill="1" applyBorder="1" applyAlignment="1">
      <alignment horizontal="center" vertical="top" wrapText="1"/>
    </xf>
    <xf numFmtId="3" fontId="21" fillId="24" borderId="0" xfId="0" applyNumberFormat="1" applyFont="1" applyFill="1" applyBorder="1" applyAlignment="1">
      <alignment horizontal="center" vertical="top" wrapText="1"/>
    </xf>
    <xf numFmtId="0" fontId="21" fillId="24" borderId="14" xfId="0" applyFont="1" applyFill="1" applyBorder="1" applyAlignment="1">
      <alignment horizontal="center" vertical="top" wrapText="1"/>
    </xf>
    <xf numFmtId="1" fontId="21" fillId="24" borderId="0" xfId="0" applyNumberFormat="1" applyFont="1" applyFill="1" applyBorder="1" applyAlignment="1">
      <alignment horizontal="center" vertical="top" wrapText="1"/>
    </xf>
    <xf numFmtId="1" fontId="21" fillId="16" borderId="0" xfId="0" applyNumberFormat="1" applyFont="1" applyFill="1" applyBorder="1" applyAlignment="1">
      <alignment horizontal="center" vertical="top" wrapText="1"/>
    </xf>
    <xf numFmtId="0" fontId="21" fillId="0" borderId="30" xfId="0" applyFont="1" applyFill="1" applyBorder="1" applyAlignment="1">
      <alignment horizontal="left" vertical="top" wrapText="1" indent="2"/>
    </xf>
    <xf numFmtId="0" fontId="21" fillId="0" borderId="31" xfId="0" applyFont="1" applyFill="1" applyBorder="1" applyAlignment="1">
      <alignment vertical="top" wrapText="1" indent="2"/>
    </xf>
    <xf numFmtId="0" fontId="21" fillId="16" borderId="32" xfId="0" applyFont="1" applyFill="1" applyBorder="1" applyAlignment="1">
      <alignment horizontal="center" vertical="top" wrapText="1"/>
    </xf>
    <xf numFmtId="0" fontId="21" fillId="16" borderId="33" xfId="0" applyFont="1" applyFill="1" applyBorder="1" applyAlignment="1">
      <alignment vertical="top" wrapText="1" indent="2"/>
    </xf>
    <xf numFmtId="0" fontId="21" fillId="16" borderId="34" xfId="0" applyFont="1" applyFill="1" applyBorder="1" applyAlignment="1">
      <alignment horizontal="left" vertical="top" wrapText="1" indent="2"/>
    </xf>
    <xf numFmtId="0" fontId="21" fillId="0" borderId="35" xfId="0" applyFont="1" applyFill="1" applyBorder="1" applyAlignment="1">
      <alignment vertical="top" wrapText="1" indent="2"/>
    </xf>
    <xf numFmtId="3" fontId="21" fillId="0" borderId="36" xfId="0" applyNumberFormat="1" applyFont="1" applyFill="1" applyBorder="1" applyAlignment="1">
      <alignment horizontal="center" vertical="top"/>
    </xf>
    <xf numFmtId="2" fontId="0" fillId="0" borderId="37" xfId="0" applyNumberForma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5</xdr:col>
      <xdr:colOff>123825</xdr:colOff>
      <xdr:row>12</xdr:row>
      <xdr:rowOff>0</xdr:rowOff>
    </xdr:to>
    <xdr:grpSp>
      <xdr:nvGrpSpPr>
        <xdr:cNvPr id="1" name="Group 24"/>
        <xdr:cNvGrpSpPr>
          <a:grpSpLocks/>
        </xdr:cNvGrpSpPr>
      </xdr:nvGrpSpPr>
      <xdr:grpSpPr>
        <a:xfrm>
          <a:off x="28575" y="1943100"/>
          <a:ext cx="6362700" cy="0"/>
          <a:chOff x="981" y="724"/>
          <a:chExt cx="9360" cy="1260"/>
        </a:xfrm>
        <a:solidFill>
          <a:srgbClr val="FFFFFF"/>
        </a:solidFill>
      </xdr:grpSpPr>
      <xdr:sp>
        <xdr:nvSpPr>
          <xdr:cNvPr id="2" name="Text Box 25"/>
          <xdr:cNvSpPr txBox="1">
            <a:spLocks noChangeArrowheads="1"/>
          </xdr:cNvSpPr>
        </xdr:nvSpPr>
        <xdr:spPr>
          <a:xfrm>
            <a:off x="981" y="1943100"/>
            <a:ext cx="756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Hospital Municipal Vereador José Storopolli – Vila Maria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Organização Social / SPDM – Associação Paulista para o Desenvolvimento da Medicina
</a:t>
            </a:r>
          </a:p>
        </xdr:txBody>
      </xdr:sp>
      <xdr:pic>
        <xdr:nvPicPr>
          <xdr:cNvPr id="3" name="Picture 26" descr="LogoOficial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1" y="724"/>
            <a:ext cx="1619" cy="11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PageLayoutView="0" workbookViewId="0" topLeftCell="A18">
      <selection activeCell="B41" sqref="B41"/>
    </sheetView>
  </sheetViews>
  <sheetFormatPr defaultColWidth="8.28125" defaultRowHeight="12.75"/>
  <cols>
    <col min="1" max="1" width="26.421875" style="0" bestFit="1" customWidth="1"/>
    <col min="2" max="2" width="19.7109375" style="0" customWidth="1"/>
    <col min="3" max="3" width="19.00390625" style="0" customWidth="1"/>
    <col min="4" max="4" width="18.57421875" style="0" customWidth="1"/>
    <col min="5" max="5" width="10.28125" style="1" customWidth="1"/>
    <col min="6" max="6" width="7.7109375" style="0" customWidth="1"/>
    <col min="7" max="7" width="8.140625" style="0" customWidth="1"/>
    <col min="8" max="9" width="5.140625" style="0" bestFit="1" customWidth="1"/>
    <col min="10" max="10" width="3.7109375" style="0" customWidth="1"/>
    <col min="11" max="12" width="5.140625" style="0" bestFit="1" customWidth="1"/>
  </cols>
  <sheetData>
    <row r="1" spans="1:4" ht="12.75">
      <c r="A1" s="74" t="s">
        <v>21</v>
      </c>
      <c r="B1" s="74"/>
      <c r="C1" s="74"/>
      <c r="D1" s="74"/>
    </row>
    <row r="2" spans="1:4" ht="12.75">
      <c r="A2" s="75" t="s">
        <v>17</v>
      </c>
      <c r="B2" s="75"/>
      <c r="C2" s="75"/>
      <c r="D2" s="75"/>
    </row>
    <row r="3" spans="1:4" ht="12.75" customHeight="1">
      <c r="A3" s="76" t="s">
        <v>27</v>
      </c>
      <c r="B3" s="76"/>
      <c r="C3" s="76"/>
      <c r="D3" s="76"/>
    </row>
    <row r="4" spans="1:4" ht="12.75">
      <c r="A4" s="2"/>
      <c r="B4" s="3"/>
      <c r="C4" s="4"/>
      <c r="D4" s="4"/>
    </row>
    <row r="5" spans="1:4" ht="12.75">
      <c r="A5" s="72" t="s">
        <v>12</v>
      </c>
      <c r="B5" s="73"/>
      <c r="C5" s="73"/>
      <c r="D5" s="73"/>
    </row>
    <row r="6" spans="1:4" ht="12.75">
      <c r="A6" s="5"/>
      <c r="B6" s="36" t="s">
        <v>10</v>
      </c>
      <c r="C6" s="37" t="s">
        <v>11</v>
      </c>
      <c r="D6" s="6" t="s">
        <v>13</v>
      </c>
    </row>
    <row r="7" spans="1:5" ht="12.75">
      <c r="A7" s="7" t="s">
        <v>0</v>
      </c>
      <c r="B7" s="57">
        <f>240*11</f>
        <v>2640</v>
      </c>
      <c r="C7" s="58">
        <f>343+306+331+300+313+329+352+352+295+294+322</f>
        <v>3537</v>
      </c>
      <c r="D7" s="11">
        <f aca="true" t="shared" si="0" ref="D7:D12">(C7/B7*100)-100</f>
        <v>33.97727272727275</v>
      </c>
      <c r="E7" s="8"/>
    </row>
    <row r="8" spans="1:5" ht="12.75">
      <c r="A8" s="9" t="s">
        <v>1</v>
      </c>
      <c r="B8" s="50">
        <f>255*11</f>
        <v>2805</v>
      </c>
      <c r="C8" s="59">
        <f>460+432+314+435+458+407+417+445+461+479+457</f>
        <v>4765</v>
      </c>
      <c r="D8" s="12">
        <f t="shared" si="0"/>
        <v>69.87522281639929</v>
      </c>
      <c r="E8" s="8"/>
    </row>
    <row r="9" spans="1:5" ht="12.75">
      <c r="A9" s="7" t="s">
        <v>2</v>
      </c>
      <c r="B9" s="57">
        <f>215*11</f>
        <v>2365</v>
      </c>
      <c r="C9" s="58">
        <f>172+167+196+186+204+180+193+177+147+156+163</f>
        <v>1941</v>
      </c>
      <c r="D9" s="11">
        <f t="shared" si="0"/>
        <v>-17.92811839323467</v>
      </c>
      <c r="E9" s="8"/>
    </row>
    <row r="10" spans="1:5" ht="12.75">
      <c r="A10" s="9" t="s">
        <v>3</v>
      </c>
      <c r="B10" s="50">
        <f>160*11</f>
        <v>1760</v>
      </c>
      <c r="C10" s="59">
        <f>102+119+136+189+218+184+171+154+159+183+148</f>
        <v>1763</v>
      </c>
      <c r="D10" s="12">
        <f t="shared" si="0"/>
        <v>0.17045454545454675</v>
      </c>
      <c r="E10" s="8"/>
    </row>
    <row r="11" spans="1:5" ht="12.75">
      <c r="A11" s="7" t="s">
        <v>4</v>
      </c>
      <c r="B11" s="57">
        <f>15*11</f>
        <v>165</v>
      </c>
      <c r="C11" s="58">
        <f>3+6+7+7+9+10+5</f>
        <v>47</v>
      </c>
      <c r="D11" s="11">
        <f t="shared" si="0"/>
        <v>-71.51515151515152</v>
      </c>
      <c r="E11" s="8"/>
    </row>
    <row r="12" spans="1:5" ht="12.75">
      <c r="A12" s="10" t="s">
        <v>5</v>
      </c>
      <c r="B12" s="38">
        <f>SUM(B7:B11)</f>
        <v>9735</v>
      </c>
      <c r="C12" s="39">
        <f>SUM(C7:C11)</f>
        <v>12053</v>
      </c>
      <c r="D12" s="13">
        <f t="shared" si="0"/>
        <v>23.81099126861838</v>
      </c>
      <c r="E12" s="8"/>
    </row>
    <row r="13" spans="1:4" ht="12.75">
      <c r="A13" s="70" t="s">
        <v>16</v>
      </c>
      <c r="B13" s="71"/>
      <c r="C13" s="71"/>
      <c r="D13" s="71"/>
    </row>
    <row r="14" spans="1:4" ht="12.75">
      <c r="A14" s="20"/>
      <c r="B14" s="22" t="s">
        <v>10</v>
      </c>
      <c r="C14" s="23" t="s">
        <v>11</v>
      </c>
      <c r="D14" s="21" t="s">
        <v>13</v>
      </c>
    </row>
    <row r="15" spans="1:4" ht="12.75">
      <c r="A15" s="26" t="s">
        <v>6</v>
      </c>
      <c r="B15" s="15">
        <f>500*11</f>
        <v>5500</v>
      </c>
      <c r="C15" s="33">
        <f>358+566+501+587+436+304+359+428+417+482+320</f>
        <v>4758</v>
      </c>
      <c r="D15" s="34">
        <f>(C15/B15*100)-100</f>
        <v>-13.490909090909085</v>
      </c>
    </row>
    <row r="16" spans="1:4" ht="12.75">
      <c r="A16" s="9" t="s">
        <v>7</v>
      </c>
      <c r="B16" s="14">
        <f>1400*11</f>
        <v>15400</v>
      </c>
      <c r="C16" s="35">
        <f>2197+2648+2395+2481+2626+2206+2003+2235+2237+2358+2035</f>
        <v>25421</v>
      </c>
      <c r="D16" s="12">
        <f>(C16/B16*100)-100</f>
        <v>65.07142857142858</v>
      </c>
    </row>
    <row r="17" spans="1:4" ht="12.75">
      <c r="A17" s="16" t="s">
        <v>8</v>
      </c>
      <c r="B17" s="17">
        <f>100*11</f>
        <v>1100</v>
      </c>
      <c r="C17" s="18">
        <f>62+63+51+86+45+70+54+47+56+52+34</f>
        <v>620</v>
      </c>
      <c r="D17" s="19">
        <f>(C17/B17*100)-100</f>
        <v>-43.63636363636364</v>
      </c>
    </row>
    <row r="18" spans="1:4" ht="12.75">
      <c r="A18" s="77" t="s">
        <v>23</v>
      </c>
      <c r="B18" s="77"/>
      <c r="C18" s="77"/>
      <c r="D18" s="77"/>
    </row>
    <row r="19" spans="1:4" ht="12.75">
      <c r="A19" s="64"/>
      <c r="B19" s="62" t="s">
        <v>10</v>
      </c>
      <c r="C19" s="62" t="s">
        <v>11</v>
      </c>
      <c r="D19" s="63" t="s">
        <v>13</v>
      </c>
    </row>
    <row r="20" spans="1:4" ht="21">
      <c r="A20" s="65" t="s">
        <v>25</v>
      </c>
      <c r="B20" s="66">
        <f>60*11+340*11</f>
        <v>4400</v>
      </c>
      <c r="C20" s="66">
        <f>410+392+234+383+351+289+340+340+340+372+383</f>
        <v>3834</v>
      </c>
      <c r="D20" s="67">
        <f>(C20/B20*100)-100</f>
        <v>-12.86363636363636</v>
      </c>
    </row>
    <row r="21" spans="1:4" ht="12.75">
      <c r="A21" s="72" t="s">
        <v>18</v>
      </c>
      <c r="B21" s="73"/>
      <c r="C21" s="73"/>
      <c r="D21" s="73"/>
    </row>
    <row r="22" spans="1:4" ht="12.75">
      <c r="A22" s="20"/>
      <c r="B22" s="22" t="s">
        <v>10</v>
      </c>
      <c r="C22" s="23" t="s">
        <v>11</v>
      </c>
      <c r="D22" s="21" t="s">
        <v>13</v>
      </c>
    </row>
    <row r="23" spans="1:4" ht="12.75">
      <c r="A23" s="16" t="s">
        <v>14</v>
      </c>
      <c r="B23" s="24">
        <f>15000*11</f>
        <v>165000</v>
      </c>
      <c r="C23" s="25">
        <f>19940+19731+22925+23502+24662+22178+18793+20249+18825+21279+17930</f>
        <v>230014</v>
      </c>
      <c r="D23" s="19">
        <f>(C23/B23*100)-100</f>
        <v>39.402424242424246</v>
      </c>
    </row>
    <row r="24" spans="1:4" ht="12.75">
      <c r="A24" s="70" t="s">
        <v>22</v>
      </c>
      <c r="B24" s="71"/>
      <c r="C24" s="71"/>
      <c r="D24" s="71"/>
    </row>
    <row r="25" spans="1:4" ht="12.75">
      <c r="A25" s="20"/>
      <c r="B25" s="22" t="s">
        <v>10</v>
      </c>
      <c r="C25" s="23" t="s">
        <v>11</v>
      </c>
      <c r="D25" s="21" t="s">
        <v>13</v>
      </c>
    </row>
    <row r="26" spans="1:4" ht="12.75">
      <c r="A26" s="60" t="s">
        <v>19</v>
      </c>
      <c r="B26" s="51">
        <f>180*11</f>
        <v>1980</v>
      </c>
      <c r="C26" s="52">
        <f>208+218+229+208+244+220+206+225+220+238+210</f>
        <v>2426</v>
      </c>
      <c r="D26" s="53">
        <f>(C26/B26*100)-100</f>
        <v>22.525252525252526</v>
      </c>
    </row>
    <row r="27" spans="1:4" ht="12.75">
      <c r="A27" s="68" t="s">
        <v>9</v>
      </c>
      <c r="B27" s="69"/>
      <c r="C27" s="69"/>
      <c r="D27" s="69"/>
    </row>
    <row r="28" spans="1:4" ht="12.75">
      <c r="A28" s="30"/>
      <c r="B28" s="29" t="s">
        <v>10</v>
      </c>
      <c r="C28" s="27" t="s">
        <v>11</v>
      </c>
      <c r="D28" s="28" t="s">
        <v>13</v>
      </c>
    </row>
    <row r="29" spans="1:4" ht="15" customHeight="1">
      <c r="A29" s="31" t="s">
        <v>24</v>
      </c>
      <c r="B29" s="55">
        <f>460*11</f>
        <v>5060</v>
      </c>
      <c r="C29" s="56">
        <f>663+441+284+752+825+159+417+526+391+667+489</f>
        <v>5614</v>
      </c>
      <c r="D29" s="11">
        <f>(C29/B29*100)-100</f>
        <v>10.948616600790515</v>
      </c>
    </row>
    <row r="30" spans="1:4" ht="12.75">
      <c r="A30" s="32" t="s">
        <v>20</v>
      </c>
      <c r="B30" s="54">
        <f>100*11</f>
        <v>1100</v>
      </c>
      <c r="C30" s="54">
        <f>42+42+42+66+173+4+32+126+72+113+73</f>
        <v>785</v>
      </c>
      <c r="D30" s="12">
        <f>(C30/B30*100)-100</f>
        <v>-28.63636363636364</v>
      </c>
    </row>
    <row r="31" spans="1:4" ht="12.75">
      <c r="A31" s="61" t="s">
        <v>15</v>
      </c>
      <c r="B31" s="18">
        <f>20*11</f>
        <v>220</v>
      </c>
      <c r="C31" s="18">
        <f>87+87+26+5+17+17+15+22+12+15+17</f>
        <v>320</v>
      </c>
      <c r="D31" s="19">
        <f>(C31/B31*100)-100</f>
        <v>45.45454545454547</v>
      </c>
    </row>
    <row r="32" spans="1:12" ht="12.75">
      <c r="A32" s="26"/>
      <c r="B32" s="41"/>
      <c r="C32" s="45"/>
      <c r="D32" s="45"/>
      <c r="E32" s="45"/>
      <c r="F32" s="1"/>
      <c r="G32" s="1"/>
      <c r="H32" s="1"/>
      <c r="I32" s="1"/>
      <c r="J32" s="1"/>
      <c r="K32" s="1"/>
      <c r="L32" s="1"/>
    </row>
    <row r="33" spans="1:12" ht="12.75">
      <c r="A33" s="45" t="s">
        <v>26</v>
      </c>
      <c r="B33" s="41"/>
      <c r="C33" s="45"/>
      <c r="D33" s="45"/>
      <c r="E33" s="45"/>
      <c r="F33" s="1"/>
      <c r="G33" s="1"/>
      <c r="H33" s="1"/>
      <c r="I33" s="1"/>
      <c r="J33" s="1"/>
      <c r="K33" s="1"/>
      <c r="L33" s="1"/>
    </row>
    <row r="34" spans="1:12" ht="12.75">
      <c r="A34" s="44"/>
      <c r="B34" s="41"/>
      <c r="C34" s="45"/>
      <c r="D34" s="45"/>
      <c r="E34" s="45"/>
      <c r="F34" s="1"/>
      <c r="G34" s="1"/>
      <c r="H34" s="1"/>
      <c r="I34" s="1"/>
      <c r="J34" s="1"/>
      <c r="K34" s="1"/>
      <c r="L34" s="1"/>
    </row>
    <row r="35" spans="1:12" ht="12.75">
      <c r="A35" s="44"/>
      <c r="B35" s="41"/>
      <c r="C35" s="45"/>
      <c r="D35" s="45"/>
      <c r="E35" s="45"/>
      <c r="F35" s="1"/>
      <c r="G35" s="1"/>
      <c r="H35" s="1"/>
      <c r="I35" s="1"/>
      <c r="J35" s="1"/>
      <c r="K35" s="1"/>
      <c r="L35" s="1"/>
    </row>
    <row r="36" spans="1:12" ht="12.75">
      <c r="A36" s="44"/>
      <c r="B36" s="41"/>
      <c r="C36" s="45"/>
      <c r="D36" s="45"/>
      <c r="E36" s="45"/>
      <c r="F36" s="1"/>
      <c r="G36" s="1"/>
      <c r="H36" s="1"/>
      <c r="I36" s="1"/>
      <c r="J36" s="1"/>
      <c r="K36" s="1"/>
      <c r="L36" s="1"/>
    </row>
    <row r="37" spans="1:12" ht="12.75">
      <c r="A37" s="44"/>
      <c r="B37" s="41"/>
      <c r="C37" s="45"/>
      <c r="D37" s="45"/>
      <c r="E37" s="45"/>
      <c r="F37" s="1"/>
      <c r="G37" s="1"/>
      <c r="H37" s="1"/>
      <c r="I37" s="1"/>
      <c r="J37" s="1"/>
      <c r="K37" s="1"/>
      <c r="L37" s="1"/>
    </row>
    <row r="38" spans="1:12" ht="12.75">
      <c r="A38" s="44"/>
      <c r="B38" s="41"/>
      <c r="C38" s="45"/>
      <c r="D38" s="45"/>
      <c r="E38" s="45"/>
      <c r="F38" s="1"/>
      <c r="G38" s="1"/>
      <c r="H38" s="1"/>
      <c r="I38" s="1"/>
      <c r="J38" s="1"/>
      <c r="K38" s="1"/>
      <c r="L38" s="1"/>
    </row>
    <row r="39" spans="1:12" ht="12.75">
      <c r="A39" s="44"/>
      <c r="B39" s="41"/>
      <c r="C39" s="45"/>
      <c r="D39" s="45"/>
      <c r="E39" s="45"/>
      <c r="F39" s="1"/>
      <c r="G39" s="1"/>
      <c r="H39" s="1"/>
      <c r="I39" s="1"/>
      <c r="J39" s="1"/>
      <c r="K39" s="1"/>
      <c r="L39" s="1"/>
    </row>
    <row r="40" spans="1:12" ht="12.75">
      <c r="A40" s="44"/>
      <c r="B40" s="41"/>
      <c r="C40" s="45"/>
      <c r="D40" s="45"/>
      <c r="E40" s="45"/>
      <c r="F40" s="1"/>
      <c r="G40" s="1"/>
      <c r="H40" s="1"/>
      <c r="I40" s="1"/>
      <c r="J40" s="1"/>
      <c r="K40" s="1"/>
      <c r="L40" s="1"/>
    </row>
    <row r="41" spans="1:12" ht="12.75">
      <c r="A41" s="44"/>
      <c r="B41" s="41"/>
      <c r="C41" s="45"/>
      <c r="D41" s="45"/>
      <c r="E41" s="45"/>
      <c r="F41" s="1"/>
      <c r="G41" s="1"/>
      <c r="H41" s="1"/>
      <c r="I41" s="1"/>
      <c r="J41" s="1"/>
      <c r="K41" s="1"/>
      <c r="L41" s="1"/>
    </row>
    <row r="42" spans="1:12" ht="12.75">
      <c r="A42" s="44"/>
      <c r="B42" s="41"/>
      <c r="C42" s="45"/>
      <c r="D42" s="45"/>
      <c r="E42" s="45"/>
      <c r="F42" s="1"/>
      <c r="G42" s="1"/>
      <c r="H42" s="1"/>
      <c r="I42" s="1"/>
      <c r="J42" s="1"/>
      <c r="K42" s="1"/>
      <c r="L42" s="1"/>
    </row>
    <row r="43" spans="1:12" ht="12.75">
      <c r="A43" s="44"/>
      <c r="B43" s="41"/>
      <c r="C43" s="45"/>
      <c r="D43" s="45"/>
      <c r="E43" s="45"/>
      <c r="F43" s="1"/>
      <c r="G43" s="1"/>
      <c r="H43" s="1"/>
      <c r="I43" s="1"/>
      <c r="J43" s="1"/>
      <c r="K43" s="1"/>
      <c r="L43" s="1"/>
    </row>
    <row r="44" spans="1:12" ht="12.75">
      <c r="A44" s="44"/>
      <c r="B44" s="41"/>
      <c r="C44" s="45"/>
      <c r="D44" s="45"/>
      <c r="E44" s="45"/>
      <c r="F44" s="1"/>
      <c r="G44" s="1"/>
      <c r="H44" s="1"/>
      <c r="I44" s="1"/>
      <c r="J44" s="1"/>
      <c r="K44" s="1"/>
      <c r="L44" s="1"/>
    </row>
    <row r="45" spans="1:12" ht="12.75">
      <c r="A45" s="44"/>
      <c r="B45" s="41"/>
      <c r="C45" s="45"/>
      <c r="D45" s="45"/>
      <c r="E45" s="45"/>
      <c r="F45" s="1"/>
      <c r="G45" s="1"/>
      <c r="H45" s="1"/>
      <c r="I45" s="1"/>
      <c r="J45" s="1"/>
      <c r="K45" s="1"/>
      <c r="L45" s="1"/>
    </row>
    <row r="46" spans="1:12" ht="12.75">
      <c r="A46" s="44"/>
      <c r="B46" s="41"/>
      <c r="C46" s="45"/>
      <c r="D46" s="45"/>
      <c r="E46" s="45"/>
      <c r="F46" s="1"/>
      <c r="G46" s="1"/>
      <c r="H46" s="1"/>
      <c r="I46" s="1"/>
      <c r="J46" s="1"/>
      <c r="K46" s="1"/>
      <c r="L46" s="1"/>
    </row>
    <row r="47" spans="1:12" ht="12.75">
      <c r="A47" s="44"/>
      <c r="B47" s="41"/>
      <c r="C47" s="45"/>
      <c r="D47" s="45"/>
      <c r="E47" s="45"/>
      <c r="F47" s="1"/>
      <c r="G47" s="1"/>
      <c r="H47" s="1"/>
      <c r="I47" s="1"/>
      <c r="J47" s="1"/>
      <c r="K47" s="1"/>
      <c r="L47" s="1"/>
    </row>
    <row r="48" spans="1:12" ht="11.25" customHeight="1">
      <c r="A48" s="44"/>
      <c r="B48" s="41"/>
      <c r="C48" s="45"/>
      <c r="D48" s="49"/>
      <c r="E48" s="45"/>
      <c r="F48" s="1"/>
      <c r="G48" s="1"/>
      <c r="H48" s="1"/>
      <c r="I48" s="1"/>
      <c r="J48" s="1"/>
      <c r="K48" s="1"/>
      <c r="L48" s="1"/>
    </row>
    <row r="49" spans="1:5" ht="12.75">
      <c r="A49" s="44"/>
      <c r="B49" s="41"/>
      <c r="C49" s="45"/>
      <c r="D49" s="45"/>
      <c r="E49" s="45"/>
    </row>
    <row r="50" spans="1:5" ht="12.75">
      <c r="A50" s="44"/>
      <c r="B50" s="41"/>
      <c r="C50" s="45"/>
      <c r="D50" s="45"/>
      <c r="E50" s="45"/>
    </row>
    <row r="51" spans="1:5" ht="12.75">
      <c r="A51" s="44"/>
      <c r="B51" s="41"/>
      <c r="C51" s="45"/>
      <c r="D51" s="45"/>
      <c r="E51" s="45"/>
    </row>
    <row r="52" spans="1:5" ht="12.75">
      <c r="A52" s="44"/>
      <c r="B52" s="41"/>
      <c r="C52" s="45"/>
      <c r="D52" s="45"/>
      <c r="E52" s="45"/>
    </row>
    <row r="53" spans="1:5" ht="12.75">
      <c r="A53" s="44"/>
      <c r="B53" s="40"/>
      <c r="C53" s="45"/>
      <c r="D53" s="45"/>
      <c r="E53" s="45"/>
    </row>
    <row r="54" spans="1:5" ht="12.75">
      <c r="A54" s="44"/>
      <c r="B54" s="33"/>
      <c r="C54" s="42"/>
      <c r="D54" s="45"/>
      <c r="E54" s="45"/>
    </row>
    <row r="55" spans="1:5" ht="12.75">
      <c r="A55" s="44"/>
      <c r="B55" s="33"/>
      <c r="C55" s="42"/>
      <c r="D55" s="46"/>
      <c r="E55" s="46"/>
    </row>
    <row r="56" spans="1:5" ht="12.75">
      <c r="A56" s="44"/>
      <c r="B56" s="41"/>
      <c r="C56" s="47"/>
      <c r="D56" s="45"/>
      <c r="E56" s="45"/>
    </row>
    <row r="57" spans="1:5" ht="12.75">
      <c r="A57" s="40"/>
      <c r="B57" s="40"/>
      <c r="C57" s="45"/>
      <c r="D57" s="45"/>
      <c r="E57" s="45"/>
    </row>
    <row r="58" spans="1:5" ht="12.75">
      <c r="A58" s="44"/>
      <c r="B58" s="43"/>
      <c r="C58" s="48"/>
      <c r="D58" s="46"/>
      <c r="E58" s="46"/>
    </row>
    <row r="59" spans="1:5" ht="12.75">
      <c r="A59" s="40"/>
      <c r="B59" s="40"/>
      <c r="C59" s="45"/>
      <c r="D59" s="45"/>
      <c r="E59" s="45"/>
    </row>
    <row r="60" spans="1:5" ht="12.75">
      <c r="A60" s="44"/>
      <c r="B60" s="43"/>
      <c r="C60" s="48"/>
      <c r="D60" s="45"/>
      <c r="E60" s="45"/>
    </row>
    <row r="61" spans="1:5" ht="12.75">
      <c r="A61" s="40"/>
      <c r="B61" s="40"/>
      <c r="C61" s="45"/>
      <c r="D61" s="45"/>
      <c r="E61" s="45"/>
    </row>
  </sheetData>
  <sheetProtection/>
  <mergeCells count="9">
    <mergeCell ref="A27:D27"/>
    <mergeCell ref="A24:D24"/>
    <mergeCell ref="A21:D21"/>
    <mergeCell ref="A13:D13"/>
    <mergeCell ref="A5:D5"/>
    <mergeCell ref="A1:D1"/>
    <mergeCell ref="A2:D2"/>
    <mergeCell ref="A3:D3"/>
    <mergeCell ref="A18:D18"/>
  </mergeCells>
  <printOptions/>
  <pageMargins left="1.74" right="0.2755905511811024" top="0.15748031496062992" bottom="0.1968503937007874" header="0.15748031496062992" footer="0.1968503937007874"/>
  <pageSetup horizontalDpi="600" verticalDpi="600" orientation="portrait" paperSize="9" scale="75" r:id="rId2"/>
  <rowBreaks count="1" manualBreakCount="1"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Treinamento</dc:creator>
  <cp:keywords/>
  <dc:description/>
  <cp:lastModifiedBy>Joyce Correa Rubio</cp:lastModifiedBy>
  <cp:lastPrinted>2014-01-10T09:26:14Z</cp:lastPrinted>
  <dcterms:created xsi:type="dcterms:W3CDTF">2010-02-23T13:27:37Z</dcterms:created>
  <dcterms:modified xsi:type="dcterms:W3CDTF">2020-01-03T19:09:36Z</dcterms:modified>
  <cp:category/>
  <cp:version/>
  <cp:contentType/>
  <cp:contentStatus/>
</cp:coreProperties>
</file>